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urel/Desktop/"/>
    </mc:Choice>
  </mc:AlternateContent>
  <bookViews>
    <workbookView xWindow="1280" yWindow="640" windowWidth="27260" windowHeight="11760"/>
  </bookViews>
  <sheets>
    <sheet name="Budget - Total" sheetId="1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1" l="1"/>
  <c r="I33" i="11"/>
  <c r="H33" i="11"/>
  <c r="G33" i="11"/>
  <c r="J38" i="11"/>
  <c r="I38" i="11"/>
  <c r="H38" i="11"/>
  <c r="G38" i="11"/>
  <c r="J37" i="11"/>
  <c r="I37" i="11"/>
  <c r="H37" i="11"/>
  <c r="G37" i="11"/>
  <c r="J18" i="11"/>
  <c r="J17" i="11"/>
  <c r="I18" i="11"/>
  <c r="I17" i="11"/>
  <c r="H18" i="11"/>
  <c r="H17" i="11"/>
  <c r="G18" i="11"/>
  <c r="G17" i="11"/>
  <c r="J34" i="11"/>
  <c r="I34" i="11"/>
  <c r="H29" i="11"/>
  <c r="H30" i="11"/>
  <c r="I29" i="11"/>
  <c r="I30" i="11"/>
  <c r="G34" i="11"/>
  <c r="J29" i="11"/>
  <c r="J30" i="11"/>
  <c r="J19" i="11"/>
  <c r="J23" i="11"/>
  <c r="G29" i="11"/>
  <c r="G30" i="11"/>
  <c r="H34" i="11"/>
  <c r="I39" i="11"/>
  <c r="H39" i="11"/>
  <c r="G39" i="11"/>
  <c r="I41" i="11"/>
  <c r="I19" i="11"/>
  <c r="I23" i="11"/>
  <c r="G19" i="11"/>
  <c r="G23" i="11"/>
  <c r="K18" i="11"/>
  <c r="H41" i="11"/>
  <c r="H19" i="11"/>
  <c r="H23" i="11"/>
  <c r="K29" i="11"/>
  <c r="G41" i="11"/>
  <c r="K34" i="11"/>
  <c r="K30" i="11"/>
  <c r="K17" i="11"/>
  <c r="K33" i="11"/>
  <c r="J39" i="11"/>
  <c r="J41" i="11"/>
  <c r="K38" i="11"/>
  <c r="K37" i="11"/>
  <c r="J11" i="11"/>
  <c r="G11" i="11"/>
  <c r="I11" i="11"/>
  <c r="H11" i="11"/>
  <c r="K23" i="11"/>
  <c r="G12" i="11"/>
  <c r="H12" i="11"/>
  <c r="J12" i="11"/>
  <c r="I12" i="11"/>
  <c r="J13" i="11"/>
  <c r="H13" i="11"/>
  <c r="G13" i="11"/>
  <c r="I13" i="11"/>
  <c r="K19" i="11"/>
  <c r="K41" i="11"/>
  <c r="K39" i="11"/>
  <c r="K13" i="11"/>
  <c r="H14" i="11"/>
  <c r="H22" i="11"/>
  <c r="H24" i="11"/>
  <c r="H26" i="11"/>
  <c r="H43" i="11"/>
  <c r="H45" i="11"/>
  <c r="I14" i="11"/>
  <c r="I22" i="11"/>
  <c r="I24" i="11"/>
  <c r="I26" i="11"/>
  <c r="I43" i="11"/>
  <c r="I45" i="11"/>
  <c r="I46" i="11"/>
  <c r="I48" i="11"/>
  <c r="K12" i="11"/>
  <c r="K11" i="11"/>
  <c r="G14" i="11"/>
  <c r="G22" i="11"/>
  <c r="J14" i="11"/>
  <c r="J22" i="11"/>
  <c r="J24" i="11"/>
  <c r="J26" i="11"/>
  <c r="J43" i="11"/>
  <c r="J45" i="11"/>
  <c r="J47" i="11"/>
  <c r="J49" i="11"/>
  <c r="K14" i="11"/>
  <c r="J46" i="11"/>
  <c r="J48" i="11"/>
  <c r="J50" i="11"/>
  <c r="J51" i="11"/>
  <c r="I47" i="11"/>
  <c r="I49" i="11"/>
  <c r="I50" i="11"/>
  <c r="I51" i="11"/>
  <c r="K22" i="11"/>
  <c r="G24" i="11"/>
  <c r="K24" i="11"/>
  <c r="H47" i="11"/>
  <c r="H49" i="11"/>
  <c r="H46" i="11"/>
  <c r="H48" i="11"/>
  <c r="G26" i="11"/>
  <c r="K26" i="11"/>
  <c r="H50" i="11"/>
  <c r="H51" i="11"/>
  <c r="G43" i="11"/>
  <c r="K43" i="11"/>
  <c r="G45" i="11"/>
  <c r="G46" i="11"/>
  <c r="G47" i="11"/>
  <c r="K47" i="11"/>
  <c r="K45" i="11"/>
  <c r="G48" i="11"/>
  <c r="K46" i="11"/>
  <c r="G49" i="11"/>
  <c r="K49" i="11"/>
  <c r="K48" i="11"/>
  <c r="G50" i="11"/>
  <c r="K50" i="11"/>
  <c r="G51" i="11"/>
  <c r="K51" i="11"/>
  <c r="K58" i="11"/>
  <c r="K57" i="11"/>
  <c r="K59" i="11"/>
</calcChain>
</file>

<file path=xl/sharedStrings.xml><?xml version="1.0" encoding="utf-8"?>
<sst xmlns="http://schemas.openxmlformats.org/spreadsheetml/2006/main" count="63" uniqueCount="60">
  <si>
    <t>Budget</t>
  </si>
  <si>
    <t>Base / breakdown</t>
  </si>
  <si>
    <t>Total</t>
  </si>
  <si>
    <t>Investigators</t>
  </si>
  <si>
    <t>Senior Personnel subtotal</t>
  </si>
  <si>
    <t>Support Staff</t>
  </si>
  <si>
    <t>Support Staff subtotal</t>
  </si>
  <si>
    <t xml:space="preserve">Fringe Benefits </t>
  </si>
  <si>
    <t>Fringe Benefits subtotal</t>
  </si>
  <si>
    <t xml:space="preserve">Personnel Total </t>
  </si>
  <si>
    <t>Non-Personnel Total</t>
  </si>
  <si>
    <t>Total Direct Cost</t>
  </si>
  <si>
    <t>Indirect Cost Base</t>
  </si>
  <si>
    <t>Travel</t>
  </si>
  <si>
    <t>Travel subtotal</t>
  </si>
  <si>
    <t>Indirect Costs subtotal</t>
  </si>
  <si>
    <t>Year 1</t>
  </si>
  <si>
    <t>Year 2</t>
  </si>
  <si>
    <t>Year 3</t>
  </si>
  <si>
    <t>Year 4</t>
  </si>
  <si>
    <t>Quantity / Effort by Year</t>
  </si>
  <si>
    <t>Faculty Effort in Months</t>
  </si>
  <si>
    <t>Direct Exp:</t>
  </si>
  <si>
    <t>Under:</t>
  </si>
  <si>
    <t>Target:</t>
  </si>
  <si>
    <t>Over:</t>
  </si>
  <si>
    <t>Domestic Travel</t>
  </si>
  <si>
    <t>Faculty</t>
  </si>
  <si>
    <t>8/1/2017 - 7/31/2018</t>
  </si>
  <si>
    <t>8/1/2018 - 7/31/2019</t>
  </si>
  <si>
    <t>8/1/2019 - 7/31/2020</t>
  </si>
  <si>
    <t>8/1/2020 -7/31/2021</t>
  </si>
  <si>
    <t>PhD Students</t>
  </si>
  <si>
    <t>Students</t>
  </si>
  <si>
    <t>Indirect Cost Base - 51.5% F&amp;A</t>
  </si>
  <si>
    <t>Indirect Cost Base - 52.5% F&amp;A</t>
  </si>
  <si>
    <t>Indirect Costs - 51.5% F&amp;A</t>
  </si>
  <si>
    <t>Indirect Costs - 52.5% F&amp;A</t>
  </si>
  <si>
    <t>Sub-Awards/Sub-Contracts</t>
  </si>
  <si>
    <t>Sub-Awards/Sub-Contracts subtotal</t>
  </si>
  <si>
    <t>Lab &amp; Technical Supplies</t>
  </si>
  <si>
    <t>Consumables</t>
  </si>
  <si>
    <t>Udergraduate Students</t>
  </si>
  <si>
    <t>Total - Federal Dollars Requested</t>
  </si>
  <si>
    <t xml:space="preserve">Sponsor:  </t>
  </si>
  <si>
    <t xml:space="preserve">PI: </t>
  </si>
  <si>
    <t>Sr Personnel 2</t>
  </si>
  <si>
    <t>Sr Personnel 3</t>
  </si>
  <si>
    <t>PI</t>
  </si>
  <si>
    <t>Student Effort in Months</t>
  </si>
  <si>
    <t>Inflation (used on all salaries)</t>
  </si>
  <si>
    <t>per trip</t>
  </si>
  <si>
    <t># of trips</t>
  </si>
  <si>
    <t>Supplies subtotal</t>
  </si>
  <si>
    <t xml:space="preserve"> </t>
  </si>
  <si>
    <t>Subcontract #1</t>
  </si>
  <si>
    <t>Subcontract #2</t>
  </si>
  <si>
    <t xml:space="preserve">Title: </t>
  </si>
  <si>
    <t xml:space="preserve">Start Date:  </t>
  </si>
  <si>
    <t xml:space="preserve">End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</si>
</sst>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??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0"/>
      <name val="Arial"/>
      <family val="2"/>
    </font>
    <font>
      <i/>
      <sz val="11"/>
      <color theme="1"/>
      <name val="Calibri"/>
      <family val="2"/>
    </font>
    <font>
      <sz val="10"/>
      <name val="Tahoma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3" fillId="0" borderId="1" xfId="0" applyFont="1" applyBorder="1" applyAlignment="1">
      <alignment vertical="center"/>
    </xf>
    <xf numFmtId="10" fontId="5" fillId="0" borderId="1" xfId="3" applyNumberFormat="1" applyFont="1" applyBorder="1" applyAlignment="1">
      <alignment horizontal="center" wrapText="1"/>
    </xf>
    <xf numFmtId="164" fontId="7" fillId="0" borderId="1" xfId="4" applyNumberFormat="1" applyFont="1" applyFill="1" applyBorder="1" applyAlignment="1">
      <alignment horizontal="center" wrapText="1"/>
    </xf>
    <xf numFmtId="0" fontId="7" fillId="0" borderId="2" xfId="0" applyFont="1" applyBorder="1"/>
    <xf numFmtId="10" fontId="8" fillId="0" borderId="2" xfId="3" applyNumberFormat="1" applyFont="1" applyFill="1" applyBorder="1"/>
    <xf numFmtId="164" fontId="2" fillId="0" borderId="2" xfId="1" applyNumberFormat="1" applyFont="1" applyFill="1" applyBorder="1"/>
    <xf numFmtId="10" fontId="5" fillId="0" borderId="2" xfId="2" applyNumberFormat="1" applyFont="1" applyFill="1" applyBorder="1"/>
    <xf numFmtId="0" fontId="8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0" fontId="5" fillId="0" borderId="2" xfId="3" applyNumberFormat="1" applyFont="1" applyFill="1" applyBorder="1"/>
    <xf numFmtId="0" fontId="2" fillId="0" borderId="2" xfId="0" applyFont="1" applyBorder="1" applyAlignment="1">
      <alignment horizontal="left" wrapText="1" indent="1"/>
    </xf>
    <xf numFmtId="9" fontId="8" fillId="0" borderId="2" xfId="2" applyFont="1" applyFill="1" applyBorder="1"/>
    <xf numFmtId="0" fontId="2" fillId="0" borderId="2" xfId="0" applyFont="1" applyBorder="1" applyAlignment="1">
      <alignment horizontal="left" indent="1"/>
    </xf>
    <xf numFmtId="9" fontId="5" fillId="0" borderId="2" xfId="2" applyFont="1" applyFill="1" applyBorder="1"/>
    <xf numFmtId="0" fontId="2" fillId="0" borderId="2" xfId="0" applyFont="1" applyBorder="1"/>
    <xf numFmtId="41" fontId="2" fillId="0" borderId="2" xfId="1" applyNumberFormat="1" applyFont="1" applyFill="1" applyBorder="1"/>
    <xf numFmtId="3" fontId="5" fillId="0" borderId="2" xfId="3" applyNumberFormat="1" applyFont="1" applyFill="1" applyBorder="1"/>
    <xf numFmtId="10" fontId="5" fillId="0" borderId="2" xfId="3" applyNumberFormat="1" applyFont="1" applyBorder="1"/>
    <xf numFmtId="0" fontId="7" fillId="0" borderId="2" xfId="0" applyFont="1" applyBorder="1" applyAlignment="1">
      <alignment wrapText="1"/>
    </xf>
    <xf numFmtId="41" fontId="8" fillId="0" borderId="2" xfId="3" applyNumberFormat="1" applyFont="1" applyBorder="1"/>
    <xf numFmtId="0" fontId="7" fillId="0" borderId="2" xfId="0" applyFont="1" applyBorder="1" applyAlignment="1">
      <alignment horizontal="right"/>
    </xf>
    <xf numFmtId="0" fontId="5" fillId="0" borderId="2" xfId="0" applyFont="1" applyBorder="1"/>
    <xf numFmtId="0" fontId="8" fillId="0" borderId="3" xfId="0" applyFont="1" applyBorder="1" applyAlignment="1">
      <alignment horizontal="right"/>
    </xf>
    <xf numFmtId="10" fontId="8" fillId="0" borderId="3" xfId="3" applyNumberFormat="1" applyFont="1" applyFill="1" applyBorder="1"/>
    <xf numFmtId="165" fontId="2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14" fontId="2" fillId="0" borderId="0" xfId="0" applyNumberFormat="1" applyFont="1"/>
    <xf numFmtId="0" fontId="8" fillId="0" borderId="2" xfId="3" applyNumberFormat="1" applyFont="1" applyFill="1" applyBorder="1"/>
    <xf numFmtId="164" fontId="9" fillId="0" borderId="0" xfId="0" applyNumberFormat="1" applyFont="1"/>
    <xf numFmtId="10" fontId="5" fillId="0" borderId="1" xfId="3" applyNumberFormat="1" applyFont="1" applyBorder="1" applyAlignment="1">
      <alignment horizontal="centerContinuous" wrapText="1"/>
    </xf>
    <xf numFmtId="0" fontId="8" fillId="2" borderId="2" xfId="3" applyNumberFormat="1" applyFont="1" applyFill="1" applyBorder="1"/>
    <xf numFmtId="43" fontId="2" fillId="2" borderId="2" xfId="1" applyNumberFormat="1" applyFont="1" applyFill="1" applyBorder="1"/>
    <xf numFmtId="0" fontId="2" fillId="0" borderId="0" xfId="0" applyFont="1" applyBorder="1"/>
    <xf numFmtId="164" fontId="2" fillId="2" borderId="2" xfId="1" applyNumberFormat="1" applyFont="1" applyFill="1" applyBorder="1"/>
    <xf numFmtId="10" fontId="8" fillId="0" borderId="2" xfId="3" applyNumberFormat="1" applyFont="1" applyFill="1" applyBorder="1" applyAlignment="1">
      <alignment horizontal="centerContinuous"/>
    </xf>
    <xf numFmtId="41" fontId="7" fillId="0" borderId="0" xfId="0" applyNumberFormat="1" applyFont="1"/>
    <xf numFmtId="41" fontId="2" fillId="0" borderId="0" xfId="0" applyNumberFormat="1" applyFont="1"/>
    <xf numFmtId="41" fontId="8" fillId="0" borderId="2" xfId="1" applyNumberFormat="1" applyFont="1" applyFill="1" applyBorder="1"/>
    <xf numFmtId="41" fontId="5" fillId="0" borderId="2" xfId="1" applyNumberFormat="1" applyFont="1" applyFill="1" applyBorder="1"/>
    <xf numFmtId="41" fontId="2" fillId="0" borderId="2" xfId="1" applyNumberFormat="1" applyFont="1" applyBorder="1"/>
    <xf numFmtId="41" fontId="7" fillId="0" borderId="2" xfId="1" applyNumberFormat="1" applyFont="1" applyFill="1" applyBorder="1"/>
    <xf numFmtId="41" fontId="7" fillId="0" borderId="2" xfId="1" applyNumberFormat="1" applyFont="1" applyBorder="1"/>
    <xf numFmtId="41" fontId="5" fillId="0" borderId="2" xfId="1" applyNumberFormat="1" applyFont="1" applyBorder="1"/>
    <xf numFmtId="41" fontId="8" fillId="0" borderId="1" xfId="1" applyNumberFormat="1" applyFont="1" applyBorder="1"/>
    <xf numFmtId="0" fontId="5" fillId="0" borderId="2" xfId="0" applyFont="1" applyBorder="1" applyAlignment="1">
      <alignment horizontal="left" indent="14"/>
    </xf>
    <xf numFmtId="0" fontId="10" fillId="0" borderId="0" xfId="0" applyFont="1" applyAlignment="1">
      <alignment horizontal="left" indent="2"/>
    </xf>
    <xf numFmtId="0" fontId="5" fillId="0" borderId="2" xfId="0" applyFont="1" applyBorder="1" applyAlignment="1">
      <alignment horizontal="left" indent="8"/>
    </xf>
    <xf numFmtId="41" fontId="8" fillId="0" borderId="0" xfId="1" applyNumberFormat="1" applyFont="1" applyBorder="1"/>
    <xf numFmtId="0" fontId="8" fillId="0" borderId="0" xfId="0" applyFont="1" applyBorder="1" applyAlignment="1">
      <alignment horizontal="right"/>
    </xf>
    <xf numFmtId="10" fontId="8" fillId="0" borderId="0" xfId="3" applyNumberFormat="1" applyFont="1" applyFill="1" applyBorder="1"/>
    <xf numFmtId="10" fontId="5" fillId="0" borderId="0" xfId="3" applyNumberFormat="1" applyFont="1" applyFill="1" applyBorder="1"/>
    <xf numFmtId="0" fontId="8" fillId="0" borderId="1" xfId="0" applyFont="1" applyBorder="1" applyAlignment="1">
      <alignment horizontal="right"/>
    </xf>
    <xf numFmtId="10" fontId="8" fillId="0" borderId="1" xfId="3" applyNumberFormat="1" applyFont="1" applyFill="1" applyBorder="1"/>
  </cellXfs>
  <cellStyles count="5">
    <cellStyle name="Comma" xfId="1" builtinId="3"/>
    <cellStyle name="Comma 2" xfId="4"/>
    <cellStyle name="Normal" xfId="0" builtinId="0"/>
    <cellStyle name="Percent" xfId="2" builtinId="5"/>
    <cellStyle name="Percent 2" xfId="3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Layout" topLeftCell="A2" workbookViewId="0">
      <selection activeCell="G26" sqref="G26"/>
    </sheetView>
  </sheetViews>
  <sheetFormatPr baseColWidth="10" defaultColWidth="8.83203125" defaultRowHeight="15" x14ac:dyDescent="0.2"/>
  <cols>
    <col min="1" max="1" width="51.6640625" style="1" bestFit="1" customWidth="1"/>
    <col min="2" max="2" width="11.6640625" style="1" customWidth="1"/>
    <col min="3" max="3" width="8" style="1" bestFit="1" customWidth="1"/>
    <col min="4" max="4" width="6.83203125" style="1" bestFit="1" customWidth="1"/>
    <col min="5" max="5" width="8" style="1" bestFit="1" customWidth="1"/>
    <col min="6" max="6" width="9" style="1" bestFit="1" customWidth="1"/>
    <col min="7" max="7" width="13.6640625" style="3" customWidth="1"/>
    <col min="8" max="11" width="13.6640625" style="1" customWidth="1"/>
    <col min="12" max="15" width="8.83203125" style="1"/>
    <col min="16" max="16" width="11.33203125" style="1" bestFit="1" customWidth="1"/>
    <col min="17" max="16384" width="8.83203125" style="1"/>
  </cols>
  <sheetData>
    <row r="1" spans="1:11" x14ac:dyDescent="0.2">
      <c r="A1" s="2" t="s">
        <v>57</v>
      </c>
    </row>
    <row r="2" spans="1:11" x14ac:dyDescent="0.2">
      <c r="A2" s="2" t="s">
        <v>44</v>
      </c>
    </row>
    <row r="3" spans="1:11" x14ac:dyDescent="0.2">
      <c r="A3" s="2" t="s">
        <v>45</v>
      </c>
    </row>
    <row r="4" spans="1:11" x14ac:dyDescent="0.2">
      <c r="A4" s="2" t="s">
        <v>58</v>
      </c>
      <c r="K4" s="33"/>
    </row>
    <row r="5" spans="1:11" x14ac:dyDescent="0.2">
      <c r="A5" s="2" t="s">
        <v>59</v>
      </c>
      <c r="K5" s="33"/>
    </row>
    <row r="6" spans="1:11" x14ac:dyDescent="0.2">
      <c r="C6" s="34" t="s">
        <v>20</v>
      </c>
      <c r="D6" s="34"/>
      <c r="E6" s="34"/>
      <c r="F6" s="34"/>
    </row>
    <row r="7" spans="1:11" ht="29.5" customHeight="1" x14ac:dyDescent="0.2">
      <c r="A7" s="4" t="s">
        <v>0</v>
      </c>
      <c r="B7" s="5" t="s">
        <v>1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2</v>
      </c>
    </row>
    <row r="8" spans="1:11" x14ac:dyDescent="0.2">
      <c r="A8" s="7" t="s">
        <v>50</v>
      </c>
      <c r="B8" s="35">
        <v>1.0249999999999999</v>
      </c>
      <c r="C8" s="32"/>
      <c r="D8" s="32"/>
      <c r="E8" s="32"/>
      <c r="F8" s="32"/>
      <c r="G8" s="9"/>
      <c r="H8" s="9"/>
      <c r="I8" s="9"/>
      <c r="J8" s="9"/>
      <c r="K8" s="9"/>
    </row>
    <row r="9" spans="1:11" x14ac:dyDescent="0.2">
      <c r="A9" s="7"/>
      <c r="B9" s="8"/>
      <c r="C9" s="8"/>
      <c r="D9" s="8"/>
      <c r="E9" s="8"/>
      <c r="F9" s="8"/>
      <c r="G9" s="9"/>
      <c r="H9" s="9"/>
      <c r="I9" s="9"/>
      <c r="J9" s="9"/>
      <c r="K9" s="9"/>
    </row>
    <row r="10" spans="1:11" x14ac:dyDescent="0.2">
      <c r="A10" s="7" t="s">
        <v>3</v>
      </c>
      <c r="B10" s="8"/>
      <c r="C10" s="39" t="s">
        <v>21</v>
      </c>
      <c r="D10" s="39"/>
      <c r="E10" s="39"/>
      <c r="F10" s="39"/>
      <c r="G10" s="9"/>
      <c r="H10" s="9"/>
      <c r="I10" s="9"/>
      <c r="J10" s="9"/>
      <c r="K10" s="9"/>
    </row>
    <row r="11" spans="1:11" x14ac:dyDescent="0.2">
      <c r="A11" s="16" t="s">
        <v>48</v>
      </c>
      <c r="B11" s="38">
        <v>120000</v>
      </c>
      <c r="C11" s="36">
        <v>1</v>
      </c>
      <c r="D11" s="36">
        <v>1</v>
      </c>
      <c r="E11" s="36">
        <v>1</v>
      </c>
      <c r="F11" s="36">
        <v>1</v>
      </c>
      <c r="G11" s="19">
        <f>B11*(C11/12)</f>
        <v>10000</v>
      </c>
      <c r="H11" s="19">
        <f>($B11*$B$8)*(D11/12)</f>
        <v>10249.999999999998</v>
      </c>
      <c r="I11" s="19">
        <f>($B11*$B$8^2)*(E11/12)</f>
        <v>10506.249999999998</v>
      </c>
      <c r="J11" s="19">
        <f>($B11*$B$8^3)*(F11/12)</f>
        <v>10768.906249999998</v>
      </c>
      <c r="K11" s="19">
        <f>SUM(G11:J11)</f>
        <v>41525.15625</v>
      </c>
    </row>
    <row r="12" spans="1:11" x14ac:dyDescent="0.2">
      <c r="A12" s="50" t="s">
        <v>46</v>
      </c>
      <c r="B12" s="38">
        <v>120000</v>
      </c>
      <c r="C12" s="36">
        <v>1</v>
      </c>
      <c r="D12" s="36">
        <v>1</v>
      </c>
      <c r="E12" s="36">
        <v>1</v>
      </c>
      <c r="F12" s="36">
        <v>1</v>
      </c>
      <c r="G12" s="19">
        <f t="shared" ref="G12:G13" si="0">B12*(C12/12)</f>
        <v>10000</v>
      </c>
      <c r="H12" s="19">
        <f t="shared" ref="H12:H13" si="1">($B12*$B$8)*(D12/12)</f>
        <v>10249.999999999998</v>
      </c>
      <c r="I12" s="19">
        <f t="shared" ref="I12:I13" si="2">($B12*$B$8^2)*(E12/12)</f>
        <v>10506.249999999998</v>
      </c>
      <c r="J12" s="19">
        <f t="shared" ref="J12:J13" si="3">($B12*$B$8^3)*(F12/12)</f>
        <v>10768.906249999998</v>
      </c>
      <c r="K12" s="19">
        <f t="shared" ref="K12:K13" si="4">SUM(G12:J12)</f>
        <v>41525.15625</v>
      </c>
    </row>
    <row r="13" spans="1:11" x14ac:dyDescent="0.2">
      <c r="A13" s="50" t="s">
        <v>47</v>
      </c>
      <c r="B13" s="38">
        <v>120000</v>
      </c>
      <c r="C13" s="36">
        <v>1</v>
      </c>
      <c r="D13" s="36">
        <v>1</v>
      </c>
      <c r="E13" s="36">
        <v>1</v>
      </c>
      <c r="F13" s="36">
        <v>1</v>
      </c>
      <c r="G13" s="19">
        <f t="shared" si="0"/>
        <v>10000</v>
      </c>
      <c r="H13" s="19">
        <f t="shared" si="1"/>
        <v>10249.999999999998</v>
      </c>
      <c r="I13" s="19">
        <f t="shared" si="2"/>
        <v>10506.249999999998</v>
      </c>
      <c r="J13" s="19">
        <f t="shared" si="3"/>
        <v>10768.906249999998</v>
      </c>
      <c r="K13" s="19">
        <f t="shared" si="4"/>
        <v>41525.15625</v>
      </c>
    </row>
    <row r="14" spans="1:11" x14ac:dyDescent="0.2">
      <c r="A14" s="11" t="s">
        <v>4</v>
      </c>
      <c r="B14" s="8"/>
      <c r="C14" s="8"/>
      <c r="D14" s="8"/>
      <c r="E14" s="8"/>
      <c r="F14" s="8"/>
      <c r="G14" s="42">
        <f>SUM(G11:G13)</f>
        <v>30000</v>
      </c>
      <c r="H14" s="42">
        <f>SUM(H11:H13)</f>
        <v>30749.999999999993</v>
      </c>
      <c r="I14" s="42">
        <f>SUM(I11:I13)</f>
        <v>31518.749999999993</v>
      </c>
      <c r="J14" s="42">
        <f>SUM(J11:J13)</f>
        <v>32306.718749999993</v>
      </c>
      <c r="K14" s="42">
        <f>SUM(K11:K13)</f>
        <v>124575.46875</v>
      </c>
    </row>
    <row r="15" spans="1:11" x14ac:dyDescent="0.2">
      <c r="A15" s="12"/>
      <c r="B15" s="13"/>
      <c r="C15" s="13"/>
      <c r="D15" s="13"/>
      <c r="E15" s="13"/>
      <c r="F15" s="13"/>
      <c r="G15" s="43"/>
      <c r="H15" s="43"/>
      <c r="I15" s="43"/>
      <c r="J15" s="43"/>
      <c r="K15" s="43"/>
    </row>
    <row r="16" spans="1:11" x14ac:dyDescent="0.2">
      <c r="A16" s="7" t="s">
        <v>5</v>
      </c>
      <c r="B16" s="13"/>
      <c r="C16" s="13" t="s">
        <v>49</v>
      </c>
      <c r="D16" s="13"/>
      <c r="E16" s="13"/>
      <c r="F16" s="13"/>
      <c r="G16" s="19"/>
      <c r="H16" s="19"/>
      <c r="I16" s="19"/>
      <c r="J16" s="19"/>
      <c r="K16" s="19"/>
    </row>
    <row r="17" spans="1:13" x14ac:dyDescent="0.2">
      <c r="A17" s="14" t="s">
        <v>32</v>
      </c>
      <c r="B17" s="38">
        <v>35000</v>
      </c>
      <c r="C17" s="36">
        <v>12</v>
      </c>
      <c r="D17" s="36">
        <v>12</v>
      </c>
      <c r="E17" s="36">
        <v>12</v>
      </c>
      <c r="F17" s="36">
        <v>12</v>
      </c>
      <c r="G17" s="19">
        <f t="shared" ref="G17:G18" si="5">B17*(C17/12)</f>
        <v>35000</v>
      </c>
      <c r="H17" s="19">
        <f t="shared" ref="H17:H18" si="6">($B17*$B$8)*(D17/12)</f>
        <v>35875</v>
      </c>
      <c r="I17" s="19">
        <f t="shared" ref="I17:I18" si="7">($B17*$B$8^2)*(E17/12)</f>
        <v>36771.875</v>
      </c>
      <c r="J17" s="19">
        <f t="shared" ref="J17:J18" si="8">($B17*$B$8^3)*(F17/12)</f>
        <v>37691.171874999993</v>
      </c>
      <c r="K17" s="19">
        <f>SUM(G17:J17)</f>
        <v>145338.046875</v>
      </c>
    </row>
    <row r="18" spans="1:13" x14ac:dyDescent="0.2">
      <c r="A18" s="14" t="s">
        <v>42</v>
      </c>
      <c r="B18" s="38">
        <v>3600</v>
      </c>
      <c r="C18" s="36">
        <v>4</v>
      </c>
      <c r="D18" s="36">
        <v>4</v>
      </c>
      <c r="E18" s="36">
        <v>4</v>
      </c>
      <c r="F18" s="36">
        <v>4</v>
      </c>
      <c r="G18" s="19">
        <f t="shared" si="5"/>
        <v>1200</v>
      </c>
      <c r="H18" s="19">
        <f t="shared" si="6"/>
        <v>1229.9999999999998</v>
      </c>
      <c r="I18" s="19">
        <f t="shared" si="7"/>
        <v>1260.7499999999998</v>
      </c>
      <c r="J18" s="19">
        <f t="shared" si="8"/>
        <v>1292.2687499999997</v>
      </c>
      <c r="K18" s="19">
        <f>SUM(G18:J18)</f>
        <v>4983.0187499999993</v>
      </c>
    </row>
    <row r="19" spans="1:13" customFormat="1" x14ac:dyDescent="0.2">
      <c r="A19" s="11" t="s">
        <v>6</v>
      </c>
      <c r="B19" s="15"/>
      <c r="C19" s="15"/>
      <c r="D19" s="15"/>
      <c r="E19" s="15"/>
      <c r="F19" s="15"/>
      <c r="G19" s="45">
        <f>SUM(G17:G18)</f>
        <v>36200</v>
      </c>
      <c r="H19" s="45">
        <f t="shared" ref="H19:J19" si="9">SUM(H17:H18)</f>
        <v>37105</v>
      </c>
      <c r="I19" s="45">
        <f t="shared" si="9"/>
        <v>38032.625</v>
      </c>
      <c r="J19" s="45">
        <f t="shared" si="9"/>
        <v>38983.440624999996</v>
      </c>
      <c r="K19" s="45">
        <f>SUM(G19:J19)</f>
        <v>150321.06562499999</v>
      </c>
      <c r="L19" s="1"/>
      <c r="M19" s="1"/>
    </row>
    <row r="20" spans="1:13" customFormat="1" x14ac:dyDescent="0.2">
      <c r="A20" s="16"/>
      <c r="B20" s="17"/>
      <c r="C20" s="17"/>
      <c r="D20" s="17"/>
      <c r="E20" s="17"/>
      <c r="F20" s="17"/>
      <c r="G20" s="19"/>
      <c r="H20" s="19"/>
      <c r="I20" s="19"/>
      <c r="J20" s="19"/>
      <c r="K20" s="19"/>
      <c r="L20" s="1"/>
      <c r="M20" s="1"/>
    </row>
    <row r="21" spans="1:13" customFormat="1" x14ac:dyDescent="0.2">
      <c r="A21" s="18" t="s">
        <v>7</v>
      </c>
      <c r="B21" s="17"/>
      <c r="C21" s="17"/>
      <c r="D21" s="17"/>
      <c r="E21" s="17"/>
      <c r="F21" s="17"/>
      <c r="G21" s="19"/>
      <c r="H21" s="19"/>
      <c r="I21" s="19"/>
      <c r="J21" s="19"/>
      <c r="K21" s="19"/>
      <c r="L21" s="1"/>
      <c r="M21" s="1"/>
    </row>
    <row r="22" spans="1:13" customFormat="1" x14ac:dyDescent="0.2">
      <c r="A22" s="16" t="s">
        <v>27</v>
      </c>
      <c r="B22" s="17">
        <v>0.38</v>
      </c>
      <c r="C22" s="17"/>
      <c r="D22" s="17"/>
      <c r="E22" s="17"/>
      <c r="F22" s="17"/>
      <c r="G22" s="19">
        <f>G14*$B22</f>
        <v>11400</v>
      </c>
      <c r="H22" s="19">
        <f>H14*$B22</f>
        <v>11684.999999999998</v>
      </c>
      <c r="I22" s="19">
        <f>I14*$B22</f>
        <v>11977.124999999998</v>
      </c>
      <c r="J22" s="19">
        <f>J14*$B22</f>
        <v>12276.553124999997</v>
      </c>
      <c r="K22" s="19">
        <f>SUM(G22:J22)</f>
        <v>47338.678124999999</v>
      </c>
      <c r="L22" s="1"/>
      <c r="M22" s="1"/>
    </row>
    <row r="23" spans="1:13" customFormat="1" x14ac:dyDescent="0.2">
      <c r="A23" s="14" t="s">
        <v>33</v>
      </c>
      <c r="B23" s="17">
        <v>0.08</v>
      </c>
      <c r="C23" s="17"/>
      <c r="D23" s="17"/>
      <c r="E23" s="17"/>
      <c r="F23" s="17"/>
      <c r="G23" s="19">
        <f>G19*$B23</f>
        <v>2896</v>
      </c>
      <c r="H23" s="19">
        <f>H19*$B23</f>
        <v>2968.4</v>
      </c>
      <c r="I23" s="19">
        <f>I19*$B23</f>
        <v>3042.61</v>
      </c>
      <c r="J23" s="19">
        <f>J19*$B23</f>
        <v>3118.6752499999998</v>
      </c>
      <c r="K23" s="19">
        <f>SUM(G23:J23)</f>
        <v>12025.68525</v>
      </c>
      <c r="L23" s="1"/>
      <c r="M23" s="1"/>
    </row>
    <row r="24" spans="1:13" customFormat="1" x14ac:dyDescent="0.2">
      <c r="A24" s="11" t="s">
        <v>8</v>
      </c>
      <c r="B24" s="15"/>
      <c r="C24" s="15"/>
      <c r="D24" s="15"/>
      <c r="E24" s="15"/>
      <c r="F24" s="15"/>
      <c r="G24" s="45">
        <f>SUM(G22:G23)</f>
        <v>14296</v>
      </c>
      <c r="H24" s="45">
        <f>SUM(H22:H23)</f>
        <v>14653.399999999998</v>
      </c>
      <c r="I24" s="45">
        <f>SUM(I22:I23)</f>
        <v>15019.734999999999</v>
      </c>
      <c r="J24" s="45">
        <f>SUM(J22:J23)</f>
        <v>15395.228374999997</v>
      </c>
      <c r="K24" s="45">
        <f>SUM(G24:J24)</f>
        <v>59364.363374999994</v>
      </c>
      <c r="L24" s="1"/>
      <c r="M24" s="1"/>
    </row>
    <row r="25" spans="1:13" customFormat="1" x14ac:dyDescent="0.2">
      <c r="A25" s="16"/>
      <c r="B25" s="17"/>
      <c r="C25" s="17"/>
      <c r="D25" s="17"/>
      <c r="E25" s="17"/>
      <c r="F25" s="17"/>
      <c r="G25" s="19"/>
      <c r="H25" s="19"/>
      <c r="I25" s="19"/>
      <c r="J25" s="19"/>
      <c r="K25" s="19"/>
      <c r="L25" s="1"/>
      <c r="M25" s="1"/>
    </row>
    <row r="26" spans="1:13" customFormat="1" x14ac:dyDescent="0.2">
      <c r="A26" s="11" t="s">
        <v>9</v>
      </c>
      <c r="B26" s="20"/>
      <c r="C26" s="20"/>
      <c r="D26" s="20"/>
      <c r="E26" s="20"/>
      <c r="F26" s="20"/>
      <c r="G26" s="42">
        <f>SUM(G14,G19,G24)</f>
        <v>80496</v>
      </c>
      <c r="H26" s="42">
        <f>SUM(H14,H19,H24)</f>
        <v>82508.399999999994</v>
      </c>
      <c r="I26" s="42">
        <f>SUM(I14,I19,I24)</f>
        <v>84571.11</v>
      </c>
      <c r="J26" s="42">
        <f>SUM(J14,J19,J24)</f>
        <v>86685.38774999998</v>
      </c>
      <c r="K26" s="42">
        <f>SUM(G26:J26)</f>
        <v>334260.89775</v>
      </c>
      <c r="L26" s="1"/>
      <c r="M26" s="1"/>
    </row>
    <row r="27" spans="1:13" customFormat="1" x14ac:dyDescent="0.2">
      <c r="A27" s="18"/>
      <c r="B27" s="21"/>
      <c r="C27" s="21"/>
      <c r="D27" s="21"/>
      <c r="E27" s="21"/>
      <c r="F27" s="21"/>
      <c r="G27" s="46"/>
      <c r="H27" s="46"/>
      <c r="I27" s="46"/>
      <c r="J27" s="46"/>
      <c r="K27" s="46"/>
      <c r="L27" s="1"/>
      <c r="M27" s="1"/>
    </row>
    <row r="28" spans="1:13" customFormat="1" x14ac:dyDescent="0.2">
      <c r="A28" s="18" t="s">
        <v>13</v>
      </c>
      <c r="B28" s="21" t="s">
        <v>51</v>
      </c>
      <c r="C28" s="21" t="s">
        <v>52</v>
      </c>
      <c r="D28" s="21"/>
      <c r="E28" s="21"/>
      <c r="F28" s="21"/>
      <c r="G28" s="46"/>
      <c r="H28" s="46"/>
      <c r="I28" s="46"/>
      <c r="J28" s="46"/>
      <c r="K28" s="46"/>
      <c r="L28" s="1"/>
      <c r="M28" s="1"/>
    </row>
    <row r="29" spans="1:13" customFormat="1" x14ac:dyDescent="0.2">
      <c r="A29" s="16" t="s">
        <v>26</v>
      </c>
      <c r="B29" s="38">
        <v>2000</v>
      </c>
      <c r="C29" s="38">
        <v>1</v>
      </c>
      <c r="D29" s="38">
        <v>1</v>
      </c>
      <c r="E29" s="38">
        <v>1</v>
      </c>
      <c r="F29" s="38">
        <v>1</v>
      </c>
      <c r="G29" s="44">
        <f>$B29*C29</f>
        <v>2000</v>
      </c>
      <c r="H29" s="44">
        <f>$B29*D29</f>
        <v>2000</v>
      </c>
      <c r="I29" s="44">
        <f>$B29*E29</f>
        <v>2000</v>
      </c>
      <c r="J29" s="44">
        <f>$B29*F29</f>
        <v>2000</v>
      </c>
      <c r="K29" s="44">
        <f>SUM(G29:J29)</f>
        <v>8000</v>
      </c>
      <c r="L29" s="1"/>
      <c r="M29" s="1"/>
    </row>
    <row r="30" spans="1:13" customFormat="1" x14ac:dyDescent="0.2">
      <c r="A30" s="11" t="s">
        <v>14</v>
      </c>
      <c r="B30" s="21"/>
      <c r="C30" s="21"/>
      <c r="D30" s="21"/>
      <c r="E30" s="21"/>
      <c r="F30" s="21"/>
      <c r="G30" s="46">
        <f>SUM(G29:G29)</f>
        <v>2000</v>
      </c>
      <c r="H30" s="46">
        <f>SUM(H29:H29)</f>
        <v>2000</v>
      </c>
      <c r="I30" s="46">
        <f>SUM(I29:I29)</f>
        <v>2000</v>
      </c>
      <c r="J30" s="46">
        <f>SUM(J29:J29)</f>
        <v>2000</v>
      </c>
      <c r="K30" s="46">
        <f>SUM(G30:J30)</f>
        <v>8000</v>
      </c>
      <c r="L30" s="1"/>
      <c r="M30" s="1"/>
    </row>
    <row r="31" spans="1:13" customFormat="1" x14ac:dyDescent="0.2">
      <c r="A31" s="22"/>
      <c r="B31" s="23"/>
      <c r="C31" s="23"/>
      <c r="D31" s="23"/>
      <c r="E31" s="23"/>
      <c r="F31" s="23"/>
      <c r="G31" s="19"/>
      <c r="H31" s="19"/>
      <c r="I31" s="19"/>
      <c r="J31" s="19"/>
      <c r="K31" s="46"/>
      <c r="L31" s="1"/>
      <c r="M31" s="1"/>
    </row>
    <row r="32" spans="1:13" customFormat="1" x14ac:dyDescent="0.2">
      <c r="A32" s="18" t="s">
        <v>40</v>
      </c>
      <c r="B32" s="21"/>
      <c r="C32" s="21"/>
      <c r="D32" s="21"/>
      <c r="E32" s="21"/>
      <c r="F32" s="21"/>
      <c r="G32" s="46"/>
      <c r="H32" s="46"/>
      <c r="I32" s="46"/>
      <c r="J32" s="46"/>
      <c r="K32" s="46"/>
      <c r="L32" s="1"/>
      <c r="M32" s="1"/>
    </row>
    <row r="33" spans="1:13" customFormat="1" x14ac:dyDescent="0.2">
      <c r="A33" s="16" t="s">
        <v>41</v>
      </c>
      <c r="B33" s="23"/>
      <c r="C33" s="38">
        <v>1000</v>
      </c>
      <c r="D33" s="38">
        <v>700</v>
      </c>
      <c r="E33" s="38">
        <v>1000</v>
      </c>
      <c r="F33" s="38">
        <v>1000</v>
      </c>
      <c r="G33" s="44">
        <f>C33</f>
        <v>1000</v>
      </c>
      <c r="H33" s="44">
        <f>D33</f>
        <v>700</v>
      </c>
      <c r="I33" s="44">
        <f>E33</f>
        <v>1000</v>
      </c>
      <c r="J33" s="44">
        <f>F33</f>
        <v>1000</v>
      </c>
      <c r="K33" s="44">
        <f>SUM(G33:J33)</f>
        <v>3700</v>
      </c>
      <c r="L33" s="1"/>
      <c r="M33" s="1"/>
    </row>
    <row r="34" spans="1:13" customFormat="1" x14ac:dyDescent="0.2">
      <c r="A34" s="11" t="s">
        <v>53</v>
      </c>
      <c r="B34" s="21" t="s">
        <v>54</v>
      </c>
      <c r="C34" s="21"/>
      <c r="D34" s="21"/>
      <c r="E34" s="21"/>
      <c r="F34" s="21"/>
      <c r="G34" s="46">
        <f>SUM(G33:G33)</f>
        <v>1000</v>
      </c>
      <c r="H34" s="46">
        <f>SUM(H33:H33)</f>
        <v>700</v>
      </c>
      <c r="I34" s="46">
        <f>SUM(I33:I33)</f>
        <v>1000</v>
      </c>
      <c r="J34" s="46">
        <f>SUM(J33:J33)</f>
        <v>1000</v>
      </c>
      <c r="K34" s="46">
        <f>SUM(G34:J34)</f>
        <v>3700</v>
      </c>
      <c r="L34" s="1"/>
      <c r="M34" s="1"/>
    </row>
    <row r="35" spans="1:13" customFormat="1" x14ac:dyDescent="0.2">
      <c r="A35" s="22"/>
      <c r="B35" s="23"/>
      <c r="C35" s="23"/>
      <c r="D35" s="23"/>
      <c r="E35" s="23"/>
      <c r="F35" s="23"/>
      <c r="G35" s="19"/>
      <c r="H35" s="19"/>
      <c r="I35" s="19"/>
      <c r="J35" s="19"/>
      <c r="K35" s="46"/>
      <c r="L35" s="1"/>
      <c r="M35" s="1"/>
    </row>
    <row r="36" spans="1:13" customFormat="1" x14ac:dyDescent="0.2">
      <c r="A36" s="18" t="s">
        <v>38</v>
      </c>
      <c r="B36" s="21"/>
      <c r="C36" s="21"/>
      <c r="D36" s="21"/>
      <c r="E36" s="21"/>
      <c r="F36" s="21"/>
      <c r="G36" s="46"/>
      <c r="H36" s="46"/>
      <c r="I36" s="46"/>
      <c r="J36" s="46"/>
      <c r="K36" s="46"/>
      <c r="L36" s="1"/>
      <c r="M36" s="1"/>
    </row>
    <row r="37" spans="1:13" customFormat="1" x14ac:dyDescent="0.2">
      <c r="A37" s="16" t="s">
        <v>55</v>
      </c>
      <c r="B37" s="21"/>
      <c r="C37" s="38">
        <v>10000</v>
      </c>
      <c r="D37" s="38">
        <v>0</v>
      </c>
      <c r="E37" s="38">
        <v>0</v>
      </c>
      <c r="F37" s="38">
        <v>0</v>
      </c>
      <c r="G37" s="44">
        <f t="shared" ref="G37:J38" si="10">C37</f>
        <v>10000</v>
      </c>
      <c r="H37" s="44">
        <f t="shared" si="10"/>
        <v>0</v>
      </c>
      <c r="I37" s="44">
        <f t="shared" si="10"/>
        <v>0</v>
      </c>
      <c r="J37" s="44">
        <f t="shared" si="10"/>
        <v>0</v>
      </c>
      <c r="K37" s="44">
        <f>SUM(G37:J37)</f>
        <v>10000</v>
      </c>
      <c r="L37" s="1"/>
      <c r="M37" s="1"/>
    </row>
    <row r="38" spans="1:13" customFormat="1" x14ac:dyDescent="0.2">
      <c r="A38" s="16" t="s">
        <v>56</v>
      </c>
      <c r="B38" s="21"/>
      <c r="C38" s="38">
        <v>10000</v>
      </c>
      <c r="D38" s="38">
        <v>0</v>
      </c>
      <c r="E38" s="38">
        <v>0</v>
      </c>
      <c r="F38" s="38">
        <v>0</v>
      </c>
      <c r="G38" s="44">
        <f t="shared" si="10"/>
        <v>10000</v>
      </c>
      <c r="H38" s="44">
        <f t="shared" si="10"/>
        <v>0</v>
      </c>
      <c r="I38" s="44">
        <f t="shared" si="10"/>
        <v>0</v>
      </c>
      <c r="J38" s="44">
        <f t="shared" si="10"/>
        <v>0</v>
      </c>
      <c r="K38" s="44">
        <f t="shared" ref="K38" si="11">SUM(G38:J38)</f>
        <v>10000</v>
      </c>
      <c r="L38" s="1"/>
      <c r="M38" s="1"/>
    </row>
    <row r="39" spans="1:13" customFormat="1" x14ac:dyDescent="0.2">
      <c r="A39" s="11" t="s">
        <v>39</v>
      </c>
      <c r="B39" s="21"/>
      <c r="C39" s="21"/>
      <c r="D39" s="21"/>
      <c r="E39" s="21"/>
      <c r="F39" s="21"/>
      <c r="G39" s="46">
        <f>SUM(G37:G38)</f>
        <v>20000</v>
      </c>
      <c r="H39" s="46">
        <f>SUM(H37:H38)</f>
        <v>0</v>
      </c>
      <c r="I39" s="46">
        <f>SUM(I37:I38)</f>
        <v>0</v>
      </c>
      <c r="J39" s="46">
        <f>SUM(J37:J38)</f>
        <v>0</v>
      </c>
      <c r="K39" s="46">
        <f>SUM(G39:J39)</f>
        <v>20000</v>
      </c>
      <c r="L39" s="1"/>
      <c r="M39" s="1"/>
    </row>
    <row r="40" spans="1:13" customFormat="1" x14ac:dyDescent="0.2">
      <c r="A40" s="11"/>
      <c r="B40" s="21"/>
      <c r="C40" s="21"/>
      <c r="D40" s="21"/>
      <c r="E40" s="21"/>
      <c r="F40" s="21"/>
      <c r="G40" s="46"/>
      <c r="H40" s="46"/>
      <c r="I40" s="46"/>
      <c r="J40" s="46"/>
      <c r="K40" s="46"/>
      <c r="L40" s="1"/>
      <c r="M40" s="1"/>
    </row>
    <row r="41" spans="1:13" customFormat="1" x14ac:dyDescent="0.2">
      <c r="A41" s="11" t="s">
        <v>10</v>
      </c>
      <c r="B41" s="21"/>
      <c r="C41" s="21"/>
      <c r="D41" s="21"/>
      <c r="E41" s="21"/>
      <c r="F41" s="21"/>
      <c r="G41" s="42">
        <f>SUM(G30,G34,G39)</f>
        <v>23000</v>
      </c>
      <c r="H41" s="42">
        <f t="shared" ref="H41:J41" si="12">SUM(H30,H34,H39)</f>
        <v>2700</v>
      </c>
      <c r="I41" s="42">
        <f t="shared" si="12"/>
        <v>3000</v>
      </c>
      <c r="J41" s="42">
        <f t="shared" si="12"/>
        <v>3000</v>
      </c>
      <c r="K41" s="42">
        <f>SUM(G41:J41)</f>
        <v>31700</v>
      </c>
      <c r="L41" s="1"/>
      <c r="M41" s="1"/>
    </row>
    <row r="42" spans="1:13" customFormat="1" x14ac:dyDescent="0.2">
      <c r="A42" s="18"/>
      <c r="B42" s="21"/>
      <c r="C42" s="21"/>
      <c r="D42" s="21"/>
      <c r="E42" s="21"/>
      <c r="F42" s="21"/>
      <c r="G42" s="19"/>
      <c r="H42" s="19"/>
      <c r="I42" s="19"/>
      <c r="J42" s="19"/>
      <c r="K42" s="19"/>
      <c r="L42" s="1"/>
      <c r="M42" s="1"/>
    </row>
    <row r="43" spans="1:13" customFormat="1" x14ac:dyDescent="0.2">
      <c r="A43" s="24" t="s">
        <v>11</v>
      </c>
      <c r="B43" s="21"/>
      <c r="C43" s="21"/>
      <c r="D43" s="21"/>
      <c r="E43" s="21"/>
      <c r="F43" s="21"/>
      <c r="G43" s="46">
        <f>SUM(G26,G41)</f>
        <v>103496</v>
      </c>
      <c r="H43" s="46">
        <f>SUM(H26,H41)</f>
        <v>85208.4</v>
      </c>
      <c r="I43" s="46">
        <f>SUM(I26,I41)</f>
        <v>87571.11</v>
      </c>
      <c r="J43" s="46">
        <f>SUM(J26,J41)</f>
        <v>89685.38774999998</v>
      </c>
      <c r="K43" s="46">
        <f>SUM(G43:J43)</f>
        <v>365960.89775</v>
      </c>
      <c r="L43" s="1"/>
      <c r="M43" s="1"/>
    </row>
    <row r="44" spans="1:13" customFormat="1" x14ac:dyDescent="0.2">
      <c r="A44" s="24"/>
      <c r="B44" s="21"/>
      <c r="C44" s="21"/>
      <c r="D44" s="21"/>
      <c r="E44" s="21"/>
      <c r="F44" s="21"/>
      <c r="G44" s="46"/>
      <c r="H44" s="46"/>
      <c r="I44" s="46"/>
      <c r="J44" s="46"/>
      <c r="K44" s="46"/>
      <c r="L44" s="1"/>
      <c r="M44" s="1"/>
    </row>
    <row r="45" spans="1:13" customFormat="1" x14ac:dyDescent="0.2">
      <c r="A45" s="25" t="s">
        <v>12</v>
      </c>
      <c r="B45" s="21"/>
      <c r="C45" s="21"/>
      <c r="D45" s="21"/>
      <c r="E45" s="21"/>
      <c r="F45" s="21"/>
      <c r="G45" s="47">
        <f>G43-G41+25000+25000</f>
        <v>130496</v>
      </c>
      <c r="H45" s="47">
        <f>H43-H41</f>
        <v>82508.399999999994</v>
      </c>
      <c r="I45" s="47">
        <f t="shared" ref="I45:J45" si="13">I43-I41</f>
        <v>84571.11</v>
      </c>
      <c r="J45" s="47">
        <f t="shared" si="13"/>
        <v>86685.38774999998</v>
      </c>
      <c r="K45" s="47">
        <f t="shared" ref="K45:K51" si="14">SUM(G45:J45)</f>
        <v>384260.89775</v>
      </c>
      <c r="L45" s="1"/>
      <c r="M45" s="1"/>
    </row>
    <row r="46" spans="1:13" customFormat="1" x14ac:dyDescent="0.2">
      <c r="A46" s="51" t="s">
        <v>34</v>
      </c>
      <c r="B46" s="10"/>
      <c r="C46" s="21"/>
      <c r="D46" s="21"/>
      <c r="E46" s="21"/>
      <c r="F46" s="21"/>
      <c r="G46" s="47">
        <f>G$45*(11/12)</f>
        <v>119621.33333333333</v>
      </c>
      <c r="H46" s="47">
        <f>H$45*(0/12)</f>
        <v>0</v>
      </c>
      <c r="I46" s="47">
        <f t="shared" ref="I46:J46" si="15">I$45*(0/12)</f>
        <v>0</v>
      </c>
      <c r="J46" s="47">
        <f t="shared" si="15"/>
        <v>0</v>
      </c>
      <c r="K46" s="47">
        <f t="shared" si="14"/>
        <v>119621.33333333333</v>
      </c>
      <c r="L46" s="1"/>
      <c r="M46" s="1"/>
    </row>
    <row r="47" spans="1:13" customFormat="1" x14ac:dyDescent="0.2">
      <c r="A47" s="51" t="s">
        <v>35</v>
      </c>
      <c r="B47" s="10"/>
      <c r="C47" s="21"/>
      <c r="D47" s="21"/>
      <c r="E47" s="21"/>
      <c r="F47" s="21"/>
      <c r="G47" s="47">
        <f>G$45*(1/12)</f>
        <v>10874.666666666666</v>
      </c>
      <c r="H47" s="47">
        <f>H$45*(12/12)</f>
        <v>82508.399999999994</v>
      </c>
      <c r="I47" s="47">
        <f t="shared" ref="I47:J47" si="16">I$45*(12/12)</f>
        <v>84571.11</v>
      </c>
      <c r="J47" s="47">
        <f t="shared" si="16"/>
        <v>86685.38774999998</v>
      </c>
      <c r="K47" s="47">
        <f t="shared" si="14"/>
        <v>264639.56441666663</v>
      </c>
      <c r="L47" s="1"/>
      <c r="M47" s="1"/>
    </row>
    <row r="48" spans="1:13" customFormat="1" x14ac:dyDescent="0.2">
      <c r="A48" s="49" t="s">
        <v>36</v>
      </c>
      <c r="B48" s="10">
        <v>0.51500000000000001</v>
      </c>
      <c r="C48" s="21"/>
      <c r="D48" s="21"/>
      <c r="E48" s="21"/>
      <c r="F48" s="21"/>
      <c r="G48" s="47">
        <f>G$46*$B48</f>
        <v>61604.986666666664</v>
      </c>
      <c r="H48" s="47">
        <f t="shared" ref="H48:J48" si="17">H$46*$B48</f>
        <v>0</v>
      </c>
      <c r="I48" s="47">
        <f t="shared" si="17"/>
        <v>0</v>
      </c>
      <c r="J48" s="47">
        <f t="shared" si="17"/>
        <v>0</v>
      </c>
      <c r="K48" s="47">
        <f t="shared" si="14"/>
        <v>61604.986666666664</v>
      </c>
      <c r="L48" s="1"/>
      <c r="M48" s="1"/>
    </row>
    <row r="49" spans="1:13" customFormat="1" x14ac:dyDescent="0.2">
      <c r="A49" s="49" t="s">
        <v>37</v>
      </c>
      <c r="B49" s="10">
        <v>0.52500000000000002</v>
      </c>
      <c r="C49" s="21"/>
      <c r="D49" s="21"/>
      <c r="E49" s="21"/>
      <c r="F49" s="21"/>
      <c r="G49" s="47">
        <f>G$47*$B49</f>
        <v>5709.2</v>
      </c>
      <c r="H49" s="47">
        <f t="shared" ref="H49:J49" si="18">H$47*$B49</f>
        <v>43316.909999999996</v>
      </c>
      <c r="I49" s="47">
        <f t="shared" si="18"/>
        <v>44399.832750000001</v>
      </c>
      <c r="J49" s="47">
        <f t="shared" si="18"/>
        <v>45509.828568749988</v>
      </c>
      <c r="K49" s="47">
        <f t="shared" si="14"/>
        <v>138935.77131874999</v>
      </c>
      <c r="L49" s="1"/>
      <c r="M49" s="1"/>
    </row>
    <row r="50" spans="1:13" customFormat="1" x14ac:dyDescent="0.2">
      <c r="A50" s="11" t="s">
        <v>15</v>
      </c>
      <c r="B50" s="21"/>
      <c r="C50" s="21"/>
      <c r="D50" s="21"/>
      <c r="E50" s="21"/>
      <c r="F50" s="21"/>
      <c r="G50" s="46">
        <f>SUM(G48:G49)</f>
        <v>67314.186666666661</v>
      </c>
      <c r="H50" s="46">
        <f t="shared" ref="H50:J50" si="19">SUM(H48:H49)</f>
        <v>43316.909999999996</v>
      </c>
      <c r="I50" s="46">
        <f t="shared" si="19"/>
        <v>44399.832750000001</v>
      </c>
      <c r="J50" s="46">
        <f t="shared" si="19"/>
        <v>45509.828568749988</v>
      </c>
      <c r="K50" s="47">
        <f t="shared" si="14"/>
        <v>200540.75798541663</v>
      </c>
      <c r="L50" s="1"/>
      <c r="M50" s="1"/>
    </row>
    <row r="51" spans="1:13" customFormat="1" x14ac:dyDescent="0.2">
      <c r="A51" s="26" t="s">
        <v>43</v>
      </c>
      <c r="B51" s="27"/>
      <c r="C51" s="27"/>
      <c r="D51" s="27"/>
      <c r="E51" s="27"/>
      <c r="F51" s="27"/>
      <c r="G51" s="48">
        <f>SUM(G43,G50)</f>
        <v>170810.18666666665</v>
      </c>
      <c r="H51" s="48">
        <f>SUM(H43,H50)</f>
        <v>128525.31</v>
      </c>
      <c r="I51" s="48">
        <f>SUM(I43,I50)</f>
        <v>131970.94274999999</v>
      </c>
      <c r="J51" s="48">
        <f>SUM(J43,J50)</f>
        <v>135195.21631874997</v>
      </c>
      <c r="K51" s="48">
        <f t="shared" si="14"/>
        <v>566501.65573541657</v>
      </c>
    </row>
    <row r="52" spans="1:13" customFormat="1" x14ac:dyDescent="0.2">
      <c r="A52" s="26" t="s">
        <v>54</v>
      </c>
      <c r="B52" s="27"/>
      <c r="C52" s="27"/>
      <c r="D52" s="27"/>
      <c r="E52" s="27"/>
      <c r="F52" s="27"/>
      <c r="G52" s="52"/>
      <c r="H52" s="52"/>
      <c r="I52" s="52"/>
      <c r="J52" s="52"/>
      <c r="K52" s="52"/>
    </row>
    <row r="53" spans="1:13" customFormat="1" x14ac:dyDescent="0.2">
      <c r="A53" s="56" t="s">
        <v>54</v>
      </c>
      <c r="B53" s="57"/>
      <c r="C53" s="57"/>
      <c r="D53" s="57"/>
      <c r="E53" s="57"/>
      <c r="F53" s="57"/>
      <c r="G53" s="52"/>
      <c r="H53" s="52"/>
      <c r="I53" s="52"/>
      <c r="J53" s="52"/>
      <c r="K53" s="52"/>
    </row>
    <row r="54" spans="1:13" customFormat="1" x14ac:dyDescent="0.2">
      <c r="A54" s="53"/>
      <c r="B54" s="54"/>
      <c r="C54" s="54"/>
      <c r="D54" s="54"/>
      <c r="E54" s="54"/>
      <c r="F54" s="54"/>
      <c r="G54" s="52"/>
      <c r="H54" s="52"/>
      <c r="I54" s="52"/>
      <c r="J54" s="52"/>
      <c r="K54" s="52"/>
    </row>
    <row r="55" spans="1:13" customFormat="1" x14ac:dyDescent="0.2">
      <c r="A55" s="53"/>
      <c r="B55" s="54"/>
      <c r="C55" s="54"/>
      <c r="D55" s="54"/>
      <c r="E55" s="54"/>
      <c r="F55" s="54"/>
      <c r="G55" s="52"/>
      <c r="H55" s="52"/>
      <c r="I55" s="52"/>
      <c r="J55" s="2" t="s">
        <v>0</v>
      </c>
      <c r="K55" s="1"/>
    </row>
    <row r="56" spans="1:13" customFormat="1" x14ac:dyDescent="0.2">
      <c r="A56" s="53"/>
      <c r="B56" s="54"/>
      <c r="C56" s="54"/>
      <c r="D56" s="54"/>
      <c r="E56" s="54"/>
      <c r="F56" s="54"/>
      <c r="G56" s="52"/>
      <c r="H56" s="52"/>
      <c r="I56" s="52"/>
      <c r="J56" s="2" t="s">
        <v>24</v>
      </c>
      <c r="K56" s="40">
        <v>2000000</v>
      </c>
    </row>
    <row r="57" spans="1:13" x14ac:dyDescent="0.2">
      <c r="A57" s="37"/>
      <c r="B57" s="55"/>
      <c r="C57" s="55"/>
      <c r="D57" s="37"/>
      <c r="E57" s="37"/>
      <c r="F57" s="37"/>
      <c r="G57" s="37"/>
      <c r="I57" s="28"/>
      <c r="J57" s="2" t="s">
        <v>25</v>
      </c>
      <c r="K57" s="40">
        <f>IF($K$53&gt;$K$56,$K$56-$K$53,0)</f>
        <v>0</v>
      </c>
    </row>
    <row r="58" spans="1:13" x14ac:dyDescent="0.2">
      <c r="G58" s="29"/>
      <c r="I58" s="30"/>
      <c r="J58" s="2" t="s">
        <v>23</v>
      </c>
      <c r="K58" s="40">
        <f>IF($K$53&lt;$K$56,$K$56-$K$53,0)</f>
        <v>2000000</v>
      </c>
    </row>
    <row r="59" spans="1:13" x14ac:dyDescent="0.2">
      <c r="G59" s="29"/>
      <c r="I59" s="30"/>
      <c r="J59" s="2" t="s">
        <v>22</v>
      </c>
      <c r="K59" s="40">
        <f>IF(K57&lt;0,K57/(1+$B$49),IF(K58&gt;0,K58/(1+$B$49),0))</f>
        <v>1311475.4098360657</v>
      </c>
    </row>
    <row r="60" spans="1:13" x14ac:dyDescent="0.2">
      <c r="G60" s="29"/>
      <c r="I60" s="30"/>
    </row>
    <row r="61" spans="1:13" x14ac:dyDescent="0.2">
      <c r="G61" s="29"/>
      <c r="I61" s="30"/>
    </row>
    <row r="62" spans="1:13" x14ac:dyDescent="0.2">
      <c r="B62" s="31"/>
      <c r="G62" s="29"/>
      <c r="H62" s="30"/>
      <c r="I62" s="30"/>
    </row>
    <row r="63" spans="1:13" x14ac:dyDescent="0.2">
      <c r="G63" s="29"/>
      <c r="H63" s="30"/>
      <c r="I63" s="30"/>
    </row>
    <row r="64" spans="1:13" x14ac:dyDescent="0.2">
      <c r="D64" s="41"/>
      <c r="F64" s="41"/>
      <c r="G64" s="29"/>
      <c r="H64" s="30"/>
      <c r="I64" s="29"/>
    </row>
    <row r="65" spans="7:7" x14ac:dyDescent="0.2">
      <c r="G65" s="1"/>
    </row>
  </sheetData>
  <phoneticPr fontId="11" type="noConversion"/>
  <conditionalFormatting sqref="K51 K54">
    <cfRule type="cellIs" dxfId="8" priority="10" operator="greaterThan">
      <formula>3000000</formula>
    </cfRule>
  </conditionalFormatting>
  <conditionalFormatting sqref="K4:K5"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J57">
    <cfRule type="containsText" dxfId="5" priority="7" operator="containsText" text="Over:">
      <formula>NOT(ISERROR(SEARCH("Over:",J57)))</formula>
    </cfRule>
  </conditionalFormatting>
  <conditionalFormatting sqref="J58">
    <cfRule type="containsText" dxfId="4" priority="6" operator="containsText" text="Under:">
      <formula>NOT(ISERROR(SEARCH("Under:",J58)))</formula>
    </cfRule>
  </conditionalFormatting>
  <conditionalFormatting sqref="K59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K57">
    <cfRule type="cellIs" dxfId="1" priority="3" operator="lessThan">
      <formula>0</formula>
    </cfRule>
  </conditionalFormatting>
  <conditionalFormatting sqref="K58">
    <cfRule type="cellIs" dxfId="0" priority="2" operator="greaterThan">
      <formula>0</formula>
    </cfRule>
  </conditionalFormatting>
  <pageMargins left="0.7" right="0.7" top="0.75" bottom="0.75" header="0.3" footer="0.3"/>
  <pageSetup orientation="landscape" verticalDpi="0" r:id="rId1"/>
  <headerFooter>
    <oddHeader>&amp;LNSF Budget Sample/Template (May 2017)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- Total</vt:lpstr>
    </vt:vector>
  </TitlesOfParts>
  <Manager/>
  <Company>INL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INL</dc:creator>
  <cp:keywords/>
  <dc:description/>
  <cp:lastModifiedBy>Microsoft Office User</cp:lastModifiedBy>
  <dcterms:created xsi:type="dcterms:W3CDTF">2015-10-12T15:03:52Z</dcterms:created>
  <dcterms:modified xsi:type="dcterms:W3CDTF">2017-05-09T18:44:31Z</dcterms:modified>
  <cp:category/>
</cp:coreProperties>
</file>